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00" firstSheet="1" activeTab="1"/>
  </bookViews>
  <sheets>
    <sheet name="KING" sheetId="8" state="veryHidden" r:id="rId1"/>
    <sheet name="Sheet2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G6" i="9" s="1"/>
  <c r="G29" i="9"/>
  <c r="G31" i="9"/>
  <c r="D31" i="9"/>
  <c r="D18" i="9"/>
  <c r="D19" i="9"/>
  <c r="D17" i="9"/>
  <c r="G14" i="9"/>
  <c r="G35" i="9"/>
  <c r="D34" i="9"/>
  <c r="G34" i="9" s="1"/>
  <c r="D33" i="9"/>
  <c r="G33" i="9" s="1"/>
  <c r="E32" i="9"/>
  <c r="G32" i="9" s="1"/>
  <c r="E31" i="9"/>
  <c r="G28" i="9"/>
  <c r="G27" i="9"/>
  <c r="G26" i="9"/>
  <c r="G25" i="9"/>
  <c r="G24" i="9"/>
  <c r="G23" i="9"/>
  <c r="G22" i="9"/>
  <c r="G20" i="9"/>
  <c r="E19" i="9"/>
  <c r="G18" i="9"/>
  <c r="E17" i="9"/>
  <c r="G15" i="9"/>
  <c r="D12" i="9"/>
  <c r="G12" i="9" s="1"/>
  <c r="D11" i="9"/>
  <c r="G11" i="9" s="1"/>
  <c r="D10" i="9"/>
  <c r="G10" i="9" s="1"/>
  <c r="D9" i="9"/>
  <c r="G9" i="9" s="1"/>
  <c r="G8" i="9" s="1"/>
  <c r="G19" i="9" l="1"/>
  <c r="G17" i="9"/>
  <c r="G16" i="9" s="1"/>
  <c r="G21" i="9"/>
  <c r="G30" i="9"/>
  <c r="G13" i="9"/>
  <c r="J6" i="9" l="1"/>
  <c r="G5" i="9" l="1"/>
</calcChain>
</file>

<file path=xl/sharedStrings.xml><?xml version="1.0" encoding="utf-8"?>
<sst xmlns="http://schemas.openxmlformats.org/spreadsheetml/2006/main" count="121" uniqueCount="83">
  <si>
    <t>TT</t>
  </si>
  <si>
    <t>Nội dung</t>
  </si>
  <si>
    <t>Diễn giải</t>
  </si>
  <si>
    <t>I</t>
  </si>
  <si>
    <t>Lớp</t>
  </si>
  <si>
    <t>Ngày</t>
  </si>
  <si>
    <t>Bộ</t>
  </si>
  <si>
    <t>Người</t>
  </si>
  <si>
    <t>Học Lý thuyết (03 ngày)</t>
  </si>
  <si>
    <t>Buổi</t>
  </si>
  <si>
    <t>II</t>
  </si>
  <si>
    <t>Kinh phí đi thực tế (02 ngày)</t>
  </si>
  <si>
    <t>Tiền thuê xe (02 xe/ngày *2 ngày)</t>
  </si>
  <si>
    <t>Tiền nước uống cho Giảng viên</t>
  </si>
  <si>
    <t>Tiền thuê phòng nghỉ cho cán bộ dẫn đoàn</t>
  </si>
  <si>
    <t>Tiền ăn cho Giảng viên</t>
  </si>
  <si>
    <t>02 xe/ngày x 2 ngày x 
5.000.000 đồng/xe/ngày</t>
  </si>
  <si>
    <t>ĐVT: đồng</t>
  </si>
  <si>
    <t>ĐVT</t>
  </si>
  <si>
    <t>Số  lượng</t>
  </si>
  <si>
    <t xml:space="preserve">Đơn giá </t>
  </si>
  <si>
    <t xml:space="preserve">Thành tiền </t>
  </si>
  <si>
    <t>Ghi chú</t>
  </si>
  <si>
    <t xml:space="preserve"> </t>
  </si>
  <si>
    <t>Dự toán tính bình quân, thanh toán, quyết toán theo nội dung, khối lượng, định mức thực tế.</t>
  </si>
  <si>
    <t>*</t>
  </si>
  <si>
    <t>Chi phí tổ chức 01 lớp</t>
  </si>
  <si>
    <t>01</t>
  </si>
  <si>
    <t xml:space="preserve">Chi giảng viên </t>
  </si>
  <si>
    <t>-</t>
  </si>
  <si>
    <t>In, ấn tài liệu, vật tư Văn phòng phẩm:</t>
  </si>
  <si>
    <t>In, ấn tài liệu</t>
  </si>
  <si>
    <t>Vật tư văn phòng phẩm</t>
  </si>
  <si>
    <t>Chi hỗ trợ học viên:</t>
  </si>
  <si>
    <t xml:space="preserve">Chi quản lý lớp </t>
  </si>
  <si>
    <t>Chi phí mở lớp</t>
  </si>
  <si>
    <t>Thuê hội trường, loa, đài phục vụ</t>
  </si>
  <si>
    <t>Thù lao cho giảng viên (bao gồm cả biên soạn giáo án, bài giảng)</t>
  </si>
  <si>
    <t>Hỗ trợ tiền đi lại cho học viên không hưởng lương từ NSNN</t>
  </si>
  <si>
    <t xml:space="preserve">03 người x 03 ngày x 200.000 đồng/ngày </t>
  </si>
  <si>
    <t>Nước uống (03 người x 03 ngày)</t>
  </si>
  <si>
    <t>03 người x 03 ngày x 40.000 đồng/ngày</t>
  </si>
  <si>
    <t>03 ngày x 2.000.000 đồng/ngày</t>
  </si>
  <si>
    <t xml:space="preserve">Chè, nước uống cho Học viên </t>
  </si>
  <si>
    <t>3 ngày x 2 người x 40.000 
đồng/người/ngày</t>
  </si>
  <si>
    <t>2 đêm x 2 người x 350.000 
đồng/người/ngày</t>
  </si>
  <si>
    <t>Phụ cấp lưu trú cho cán bộ quản lý lớp (03 người x 03 ngày)</t>
  </si>
  <si>
    <t>Chi phí đi lại</t>
  </si>
  <si>
    <t>03 người x 100.000 đồng/người</t>
  </si>
  <si>
    <t xml:space="preserve">Hỗ trợ tiền ăn cho Học viên </t>
  </si>
  <si>
    <t>Hỗ trợ tiền ngủ cho Học viên không hưởng lương từ NSNN</t>
  </si>
  <si>
    <t>Tiền thuê phòng ngủ cho giảng viên</t>
  </si>
  <si>
    <t>Lượt người</t>
  </si>
  <si>
    <t xml:space="preserve">Hỗ trợ tiền phòng ngủ cho học viên </t>
  </si>
  <si>
    <t>1đêm x 2 người x 350.000 
đồng/người.ngày</t>
  </si>
  <si>
    <t>2 người x 2 ngày x
  200,000 đồng/ngày</t>
  </si>
  <si>
    <t>TT 36/2018/TT-BTC ngày 30/3/2018</t>
  </si>
  <si>
    <t>TT 36/2018/TT-BTC ngày 30/3/2018 (Theo báo giá)</t>
  </si>
  <si>
    <t>DỰ TOÁN  ĐÀO TẠO, BỒI DƯỠNG CHO CÁN BỘ, THÀNH VIÊN HTX NÔNG NGHIỆP NĂM 2025</t>
  </si>
  <si>
    <t>Hoa tươi, ma két, biển tên, biển chỉ dẫn trang trí hội trường.</t>
  </si>
  <si>
    <t>lớp</t>
  </si>
  <si>
    <t>01 lớp x 4.000.000 đồng/lớp</t>
  </si>
  <si>
    <t>2 người x 3 ngày x  200.000
đồng/người/ngày</t>
  </si>
  <si>
    <t>03 người x 03 đêm x 350.000 đồng/ngày</t>
  </si>
  <si>
    <t>Tiền thuê phòng nghỉ (03 người x 3 đêm)</t>
  </si>
  <si>
    <t>Tập huấn cho cán bộ và thành viên HTX nông nghiệp (5 lớp, mỗi lớp 5 ngày, 65 người/lớp). Địa điểm Sầm Sơn</t>
  </si>
  <si>
    <t>2 buổi/ngày x 3 ngày x
 2.000.000 đồng/buổi</t>
  </si>
  <si>
    <t>65 bộ x 90.000 đồng/bộ</t>
  </si>
  <si>
    <t>65 bộ x 30.000 đồng/bộ</t>
  </si>
  <si>
    <t>Phụ cấp lưu trú cán bộ dẫn đoàn</t>
  </si>
  <si>
    <t xml:space="preserve"> 65 người/lớp x 3 ngày x 
150.000 đồng/ngày x 90%</t>
  </si>
  <si>
    <t>65 người/lớp x 3 ngày x 
40.000 đồng/ngày</t>
  </si>
  <si>
    <t xml:space="preserve"> 65 người/lớp x 3 đêm x
350.000 đồng/ ngày x 90%</t>
  </si>
  <si>
    <t>65 người x 100.000 đồng/người</t>
  </si>
  <si>
    <t>65 người/lớp x 1 đêm x 350,000đ/ ngày x 90%</t>
  </si>
  <si>
    <t>65 người/lớp x 2 ngày x 150.000 đồng/ngày x 90%</t>
  </si>
  <si>
    <t>6</t>
  </si>
  <si>
    <r>
      <t>Chi phí khác</t>
    </r>
    <r>
      <rPr>
        <sz val="12"/>
        <rFont val="Times New Roman"/>
        <family val="1"/>
      </rPr>
      <t xml:space="preserve"> (thuốc y tế…)</t>
    </r>
  </si>
  <si>
    <t>175.000 đồng/lớp</t>
  </si>
  <si>
    <t>Điểm d, Mục 2, Phần III, Quyết định 1804/QĐ-TTg ngày 13/11/2020  NQ 64/2017/NQ HĐND ngày 12/7/2017</t>
  </si>
  <si>
    <t xml:space="preserve">NQ số 64/2017/NQ-HĐND ngày 12/7/2017 của HDND tỉnh </t>
  </si>
  <si>
    <t>NQ 64/2017/NQ-HĐND ngày 12/7/2017</t>
  </si>
  <si>
    <t xml:space="preserve">Điểm d, Mục 2, Phần III, Quyết định 
1804/QĐ-TTg ngày 13/11/2020  
NQ 64/2017/NQ HĐND ngày 12/7/2017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</si>
</sst>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_);_(* \(#,##0\);_(* &quot;-&quot;??_);_(@_)"/>
    <numFmt numFmtId="165" formatCode="0;\-0;;@"/>
    <numFmt numFmtId="166" formatCode="#,##0_ ;\-#,##0\ "/>
  </numFmts>
  <fonts count="1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quotePrefix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top"/>
    </xf>
    <xf numFmtId="0" fontId="8" fillId="0" borderId="1" xfId="1" applyFont="1" applyBorder="1" applyAlignment="1">
      <alignment horizontal="center"/>
    </xf>
    <xf numFmtId="0" fontId="8" fillId="0" borderId="0" xfId="1" applyFont="1"/>
    <xf numFmtId="164" fontId="8" fillId="0" borderId="0" xfId="0" applyNumberFormat="1" applyFont="1"/>
    <xf numFmtId="0" fontId="8" fillId="0" borderId="0" xfId="0" applyFont="1"/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2" quotePrefix="1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1" applyFont="1" applyAlignment="1">
      <alignment vertical="center"/>
    </xf>
    <xf numFmtId="165" fontId="6" fillId="0" borderId="1" xfId="2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16" fontId="7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65" fontId="8" fillId="0" borderId="4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topLeftCell="A22" workbookViewId="0">
      <selection activeCell="C14" sqref="C14"/>
    </sheetView>
  </sheetViews>
  <sheetFormatPr defaultColWidth="8" defaultRowHeight="16.5" x14ac:dyDescent="0.25"/>
  <cols>
    <col min="1" max="1" width="4.25" style="1" customWidth="1"/>
    <col min="2" max="2" width="27.5" style="1" customWidth="1"/>
    <col min="3" max="3" width="7.625" style="2" customWidth="1"/>
    <col min="4" max="4" width="6.5" style="2" customWidth="1"/>
    <col min="5" max="5" width="9.125" style="2" customWidth="1"/>
    <col min="6" max="6" width="23.625" style="2" customWidth="1"/>
    <col min="7" max="7" width="13.5" style="1" customWidth="1"/>
    <col min="8" max="8" width="31.125" style="2" customWidth="1"/>
    <col min="9" max="9" width="14.25" style="1" customWidth="1"/>
    <col min="10" max="10" width="12.75" style="1" bestFit="1" customWidth="1"/>
    <col min="11" max="11" width="4.5" style="1" customWidth="1"/>
    <col min="12" max="12" width="8" style="1"/>
    <col min="13" max="13" width="8.625" style="1" bestFit="1" customWidth="1"/>
    <col min="14" max="16384" width="8" style="1"/>
  </cols>
  <sheetData>
    <row r="1" spans="1:46" s="53" customFormat="1" ht="32.25" customHeight="1" x14ac:dyDescent="0.25">
      <c r="A1" s="60" t="s">
        <v>58</v>
      </c>
      <c r="B1" s="60"/>
      <c r="C1" s="60"/>
      <c r="D1" s="60"/>
      <c r="E1" s="60"/>
      <c r="F1" s="60"/>
      <c r="G1" s="60"/>
      <c r="H1" s="60"/>
    </row>
    <row r="2" spans="1:46" s="53" customFormat="1" ht="19.5" customHeight="1" x14ac:dyDescent="0.25">
      <c r="A2" s="54"/>
      <c r="B2" s="55"/>
      <c r="C2" s="56"/>
      <c r="D2" s="56"/>
      <c r="E2" s="56"/>
      <c r="F2" s="56"/>
      <c r="G2" s="1"/>
      <c r="H2" s="3" t="s">
        <v>17</v>
      </c>
      <c r="I2" s="55"/>
    </row>
    <row r="3" spans="1:46" s="4" customFormat="1" ht="24" customHeight="1" x14ac:dyDescent="0.25">
      <c r="A3" s="61" t="s">
        <v>0</v>
      </c>
      <c r="B3" s="61" t="s">
        <v>1</v>
      </c>
      <c r="C3" s="61" t="s">
        <v>18</v>
      </c>
      <c r="D3" s="61" t="s">
        <v>19</v>
      </c>
      <c r="E3" s="61" t="s">
        <v>20</v>
      </c>
      <c r="F3" s="61" t="s">
        <v>2</v>
      </c>
      <c r="G3" s="61" t="s">
        <v>21</v>
      </c>
      <c r="H3" s="61" t="s">
        <v>22</v>
      </c>
    </row>
    <row r="4" spans="1:46" s="4" customFormat="1" ht="10.15" customHeight="1" x14ac:dyDescent="0.25">
      <c r="A4" s="61"/>
      <c r="B4" s="61"/>
      <c r="C4" s="61"/>
      <c r="D4" s="61"/>
      <c r="E4" s="61"/>
      <c r="F4" s="61"/>
      <c r="G4" s="61"/>
      <c r="H4" s="61"/>
    </row>
    <row r="5" spans="1:46" s="4" customFormat="1" ht="72" customHeight="1" x14ac:dyDescent="0.25">
      <c r="A5" s="5" t="s">
        <v>23</v>
      </c>
      <c r="B5" s="6" t="s">
        <v>65</v>
      </c>
      <c r="C5" s="5" t="s">
        <v>4</v>
      </c>
      <c r="D5" s="7">
        <v>5</v>
      </c>
      <c r="E5" s="5"/>
      <c r="F5" s="5"/>
      <c r="G5" s="8">
        <f>G6*5</f>
        <v>1000000000</v>
      </c>
      <c r="H5" s="9" t="s">
        <v>24</v>
      </c>
      <c r="J5" s="10"/>
    </row>
    <row r="6" spans="1:46" s="16" customFormat="1" ht="26.45" customHeight="1" x14ac:dyDescent="0.25">
      <c r="A6" s="49" t="s">
        <v>25</v>
      </c>
      <c r="B6" s="11" t="s">
        <v>26</v>
      </c>
      <c r="C6" s="49" t="s">
        <v>4</v>
      </c>
      <c r="D6" s="12" t="s">
        <v>27</v>
      </c>
      <c r="E6" s="13"/>
      <c r="F6" s="49"/>
      <c r="G6" s="14">
        <f>G7+G30</f>
        <v>200000000</v>
      </c>
      <c r="H6" s="49"/>
      <c r="I6" s="15"/>
      <c r="J6" s="14">
        <f>200000000-G6</f>
        <v>0</v>
      </c>
    </row>
    <row r="7" spans="1:46" s="25" customFormat="1" ht="25.5" customHeight="1" x14ac:dyDescent="0.25">
      <c r="A7" s="17" t="s">
        <v>3</v>
      </c>
      <c r="B7" s="18" t="s">
        <v>8</v>
      </c>
      <c r="C7" s="17"/>
      <c r="D7" s="19"/>
      <c r="E7" s="20"/>
      <c r="F7" s="21"/>
      <c r="G7" s="21">
        <f>G8+G13+G16+G21+G26+G29</f>
        <v>140475000</v>
      </c>
      <c r="H7" s="22"/>
      <c r="I7" s="23"/>
      <c r="J7" s="24"/>
    </row>
    <row r="8" spans="1:46" s="10" customFormat="1" ht="24.75" customHeight="1" x14ac:dyDescent="0.25">
      <c r="A8" s="26">
        <v>1</v>
      </c>
      <c r="B8" s="27" t="s">
        <v>28</v>
      </c>
      <c r="C8" s="49"/>
      <c r="D8" s="28"/>
      <c r="E8" s="29"/>
      <c r="F8" s="29"/>
      <c r="G8" s="14">
        <f>SUM(G9:G12)</f>
        <v>14840000</v>
      </c>
      <c r="H8" s="30"/>
    </row>
    <row r="9" spans="1:46" s="32" customFormat="1" ht="39.75" customHeight="1" x14ac:dyDescent="0.25">
      <c r="A9" s="31" t="s">
        <v>29</v>
      </c>
      <c r="B9" s="32" t="s">
        <v>37</v>
      </c>
      <c r="C9" s="51" t="s">
        <v>9</v>
      </c>
      <c r="D9" s="51">
        <f>2*3</f>
        <v>6</v>
      </c>
      <c r="E9" s="33">
        <v>2000000</v>
      </c>
      <c r="F9" s="51" t="s">
        <v>66</v>
      </c>
      <c r="G9" s="34">
        <f>E9*D9</f>
        <v>12000000</v>
      </c>
      <c r="H9" s="64" t="s">
        <v>56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s="32" customFormat="1" ht="37.5" customHeight="1" x14ac:dyDescent="0.25">
      <c r="A10" s="31" t="s">
        <v>29</v>
      </c>
      <c r="B10" s="32" t="s">
        <v>51</v>
      </c>
      <c r="C10" s="51" t="s">
        <v>52</v>
      </c>
      <c r="D10" s="51">
        <f>2*2</f>
        <v>4</v>
      </c>
      <c r="E10" s="33">
        <v>350000</v>
      </c>
      <c r="F10" s="51" t="s">
        <v>45</v>
      </c>
      <c r="G10" s="34">
        <f t="shared" ref="G10:G29" si="0">E10*D10</f>
        <v>1400000</v>
      </c>
      <c r="H10" s="6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s="32" customFormat="1" ht="41.25" customHeight="1" x14ac:dyDescent="0.25">
      <c r="A11" s="31" t="s">
        <v>29</v>
      </c>
      <c r="B11" s="32" t="s">
        <v>15</v>
      </c>
      <c r="C11" s="51" t="s">
        <v>52</v>
      </c>
      <c r="D11" s="51">
        <f>2*3</f>
        <v>6</v>
      </c>
      <c r="E11" s="33">
        <v>200000</v>
      </c>
      <c r="F11" s="51" t="s">
        <v>62</v>
      </c>
      <c r="G11" s="34">
        <f t="shared" si="0"/>
        <v>1200000</v>
      </c>
      <c r="H11" s="6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s="32" customFormat="1" ht="66.75" customHeight="1" x14ac:dyDescent="0.25">
      <c r="A12" s="31" t="s">
        <v>29</v>
      </c>
      <c r="B12" s="32" t="s">
        <v>13</v>
      </c>
      <c r="C12" s="51" t="s">
        <v>5</v>
      </c>
      <c r="D12" s="51">
        <f>2*3</f>
        <v>6</v>
      </c>
      <c r="E12" s="33">
        <v>40000</v>
      </c>
      <c r="F12" s="51" t="s">
        <v>44</v>
      </c>
      <c r="G12" s="34">
        <f>E12*D12</f>
        <v>240000</v>
      </c>
      <c r="H12" s="50" t="s">
        <v>80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s="10" customFormat="1" ht="38.25" customHeight="1" x14ac:dyDescent="0.25">
      <c r="A13" s="26">
        <v>2</v>
      </c>
      <c r="B13" s="27" t="s">
        <v>30</v>
      </c>
      <c r="C13" s="49"/>
      <c r="D13" s="36"/>
      <c r="E13" s="37"/>
      <c r="F13" s="49"/>
      <c r="G13" s="14">
        <f>SUM(G14:G15)</f>
        <v>7800000</v>
      </c>
      <c r="H13" s="50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</row>
    <row r="14" spans="1:46" s="16" customFormat="1" ht="35.25" customHeight="1" x14ac:dyDescent="0.25">
      <c r="A14" s="31" t="s">
        <v>29</v>
      </c>
      <c r="B14" s="32" t="s">
        <v>31</v>
      </c>
      <c r="C14" s="51" t="s">
        <v>6</v>
      </c>
      <c r="D14" s="51">
        <v>65</v>
      </c>
      <c r="E14" s="33">
        <v>90000</v>
      </c>
      <c r="F14" s="51" t="s">
        <v>67</v>
      </c>
      <c r="G14" s="34">
        <f>E14*D14</f>
        <v>5850000</v>
      </c>
      <c r="H14" s="64" t="s">
        <v>56</v>
      </c>
    </row>
    <row r="15" spans="1:46" s="16" customFormat="1" ht="32.25" customHeight="1" x14ac:dyDescent="0.25">
      <c r="A15" s="31" t="s">
        <v>29</v>
      </c>
      <c r="B15" s="32" t="s">
        <v>32</v>
      </c>
      <c r="C15" s="51" t="s">
        <v>6</v>
      </c>
      <c r="D15" s="51">
        <v>65</v>
      </c>
      <c r="E15" s="33">
        <v>30000</v>
      </c>
      <c r="F15" s="51" t="s">
        <v>68</v>
      </c>
      <c r="G15" s="34">
        <f>E15*D15</f>
        <v>1950000</v>
      </c>
      <c r="H15" s="64"/>
      <c r="I15" s="39"/>
    </row>
    <row r="16" spans="1:46" s="10" customFormat="1" ht="29.25" customHeight="1" x14ac:dyDescent="0.25">
      <c r="A16" s="26">
        <v>3</v>
      </c>
      <c r="B16" s="27" t="s">
        <v>33</v>
      </c>
      <c r="C16" s="49"/>
      <c r="D16" s="49"/>
      <c r="E16" s="37"/>
      <c r="F16" s="49"/>
      <c r="G16" s="14">
        <f>SUM(G17:G20)</f>
        <v>102050000</v>
      </c>
      <c r="H16" s="51"/>
    </row>
    <row r="17" spans="1:13" s="16" customFormat="1" ht="49.5" customHeight="1" x14ac:dyDescent="0.25">
      <c r="A17" s="31" t="s">
        <v>29</v>
      </c>
      <c r="B17" s="32" t="s">
        <v>49</v>
      </c>
      <c r="C17" s="51" t="s">
        <v>52</v>
      </c>
      <c r="D17" s="51">
        <f>65*3</f>
        <v>195</v>
      </c>
      <c r="E17" s="33">
        <f>150000*90%</f>
        <v>135000</v>
      </c>
      <c r="F17" s="51" t="s">
        <v>70</v>
      </c>
      <c r="G17" s="34">
        <f t="shared" si="0"/>
        <v>26325000</v>
      </c>
      <c r="H17" s="62" t="s">
        <v>79</v>
      </c>
      <c r="I17" s="40"/>
    </row>
    <row r="18" spans="1:13" s="16" customFormat="1" ht="39" customHeight="1" x14ac:dyDescent="0.25">
      <c r="A18" s="31" t="s">
        <v>29</v>
      </c>
      <c r="B18" s="32" t="s">
        <v>43</v>
      </c>
      <c r="C18" s="51" t="s">
        <v>52</v>
      </c>
      <c r="D18" s="51">
        <f t="shared" ref="D18:D19" si="1">65*3</f>
        <v>195</v>
      </c>
      <c r="E18" s="33">
        <v>40000</v>
      </c>
      <c r="F18" s="51" t="s">
        <v>71</v>
      </c>
      <c r="G18" s="34">
        <f>E18*D18</f>
        <v>7800000</v>
      </c>
      <c r="H18" s="65"/>
      <c r="I18" s="39"/>
    </row>
    <row r="19" spans="1:13" s="16" customFormat="1" ht="45" customHeight="1" x14ac:dyDescent="0.25">
      <c r="A19" s="31" t="s">
        <v>29</v>
      </c>
      <c r="B19" s="32" t="s">
        <v>50</v>
      </c>
      <c r="C19" s="51" t="s">
        <v>52</v>
      </c>
      <c r="D19" s="51">
        <f t="shared" si="1"/>
        <v>195</v>
      </c>
      <c r="E19" s="33">
        <f>350000*90%</f>
        <v>315000</v>
      </c>
      <c r="F19" s="51" t="s">
        <v>72</v>
      </c>
      <c r="G19" s="34">
        <f>E19*D19</f>
        <v>61425000</v>
      </c>
      <c r="H19" s="65"/>
      <c r="I19" s="23"/>
    </row>
    <row r="20" spans="1:13" s="16" customFormat="1" ht="45" customHeight="1" x14ac:dyDescent="0.25">
      <c r="A20" s="31" t="s">
        <v>29</v>
      </c>
      <c r="B20" s="32" t="s">
        <v>38</v>
      </c>
      <c r="C20" s="51" t="s">
        <v>7</v>
      </c>
      <c r="D20" s="51">
        <v>65</v>
      </c>
      <c r="E20" s="33">
        <v>100000</v>
      </c>
      <c r="F20" s="51" t="s">
        <v>73</v>
      </c>
      <c r="G20" s="34">
        <f>E20*D20</f>
        <v>6500000</v>
      </c>
      <c r="H20" s="63"/>
      <c r="I20" s="39"/>
    </row>
    <row r="21" spans="1:13" s="10" customFormat="1" ht="31.5" customHeight="1" x14ac:dyDescent="0.25">
      <c r="A21" s="26">
        <v>4</v>
      </c>
      <c r="B21" s="27" t="s">
        <v>34</v>
      </c>
      <c r="C21" s="49"/>
      <c r="D21" s="49"/>
      <c r="E21" s="37"/>
      <c r="F21" s="49"/>
      <c r="G21" s="14">
        <f>SUM(G22:G25)</f>
        <v>5610000</v>
      </c>
      <c r="H21" s="41"/>
    </row>
    <row r="22" spans="1:13" s="16" customFormat="1" ht="39" customHeight="1" x14ac:dyDescent="0.25">
      <c r="A22" s="31" t="s">
        <v>29</v>
      </c>
      <c r="B22" s="32" t="s">
        <v>46</v>
      </c>
      <c r="C22" s="51" t="s">
        <v>52</v>
      </c>
      <c r="D22" s="42">
        <v>9</v>
      </c>
      <c r="E22" s="33">
        <v>200000</v>
      </c>
      <c r="F22" s="51" t="s">
        <v>39</v>
      </c>
      <c r="G22" s="34">
        <f>E22*D22</f>
        <v>1800000</v>
      </c>
      <c r="H22" s="64" t="s">
        <v>81</v>
      </c>
    </row>
    <row r="23" spans="1:13" s="16" customFormat="1" ht="39" customHeight="1" x14ac:dyDescent="0.25">
      <c r="A23" s="31" t="s">
        <v>29</v>
      </c>
      <c r="B23" s="32" t="s">
        <v>64</v>
      </c>
      <c r="C23" s="51" t="s">
        <v>52</v>
      </c>
      <c r="D23" s="42">
        <v>9</v>
      </c>
      <c r="E23" s="33">
        <v>350000</v>
      </c>
      <c r="F23" s="51" t="s">
        <v>63</v>
      </c>
      <c r="G23" s="34">
        <f>E23*D23</f>
        <v>3150000</v>
      </c>
      <c r="H23" s="64"/>
      <c r="M23" s="43"/>
    </row>
    <row r="24" spans="1:13" s="16" customFormat="1" ht="39" customHeight="1" x14ac:dyDescent="0.25">
      <c r="A24" s="31" t="s">
        <v>29</v>
      </c>
      <c r="B24" s="32" t="s">
        <v>40</v>
      </c>
      <c r="C24" s="51" t="s">
        <v>52</v>
      </c>
      <c r="D24" s="42">
        <v>9</v>
      </c>
      <c r="E24" s="33">
        <v>40000</v>
      </c>
      <c r="F24" s="51" t="s">
        <v>41</v>
      </c>
      <c r="G24" s="34">
        <f>E24*D24</f>
        <v>360000</v>
      </c>
      <c r="H24" s="64"/>
    </row>
    <row r="25" spans="1:13" s="16" customFormat="1" ht="51.75" customHeight="1" x14ac:dyDescent="0.25">
      <c r="A25" s="31" t="s">
        <v>29</v>
      </c>
      <c r="B25" s="32" t="s">
        <v>47</v>
      </c>
      <c r="C25" s="51" t="s">
        <v>7</v>
      </c>
      <c r="D25" s="42">
        <v>3</v>
      </c>
      <c r="E25" s="33">
        <v>100000</v>
      </c>
      <c r="F25" s="51" t="s">
        <v>48</v>
      </c>
      <c r="G25" s="34">
        <f>E25*D25</f>
        <v>300000</v>
      </c>
      <c r="H25" s="50" t="s">
        <v>56</v>
      </c>
    </row>
    <row r="26" spans="1:13" s="10" customFormat="1" ht="25.5" customHeight="1" x14ac:dyDescent="0.25">
      <c r="A26" s="26">
        <v>5</v>
      </c>
      <c r="B26" s="27" t="s">
        <v>35</v>
      </c>
      <c r="C26" s="49"/>
      <c r="D26" s="26"/>
      <c r="E26" s="37"/>
      <c r="F26" s="49"/>
      <c r="G26" s="14">
        <f>SUM(G27:G28)</f>
        <v>10000000</v>
      </c>
      <c r="H26" s="41"/>
    </row>
    <row r="27" spans="1:13" s="39" customFormat="1" ht="39.75" customHeight="1" x14ac:dyDescent="0.25">
      <c r="A27" s="31" t="s">
        <v>29</v>
      </c>
      <c r="B27" s="44" t="s">
        <v>59</v>
      </c>
      <c r="C27" s="51" t="s">
        <v>60</v>
      </c>
      <c r="D27" s="42">
        <v>1</v>
      </c>
      <c r="E27" s="33">
        <v>4000000</v>
      </c>
      <c r="F27" s="51" t="s">
        <v>61</v>
      </c>
      <c r="G27" s="34">
        <f>E27*D27</f>
        <v>4000000</v>
      </c>
      <c r="H27" s="62" t="s">
        <v>57</v>
      </c>
      <c r="I27" s="45"/>
    </row>
    <row r="28" spans="1:13" s="39" customFormat="1" ht="83.25" customHeight="1" x14ac:dyDescent="0.25">
      <c r="A28" s="31" t="s">
        <v>29</v>
      </c>
      <c r="B28" s="44" t="s">
        <v>36</v>
      </c>
      <c r="C28" s="51" t="s">
        <v>5</v>
      </c>
      <c r="D28" s="42">
        <v>3</v>
      </c>
      <c r="E28" s="33">
        <v>2000000</v>
      </c>
      <c r="F28" s="51" t="s">
        <v>42</v>
      </c>
      <c r="G28" s="34">
        <f t="shared" si="0"/>
        <v>6000000</v>
      </c>
      <c r="H28" s="63"/>
      <c r="I28" s="45"/>
    </row>
    <row r="29" spans="1:13" s="16" customFormat="1" ht="45" customHeight="1" x14ac:dyDescent="0.25">
      <c r="A29" s="57" t="s">
        <v>76</v>
      </c>
      <c r="B29" s="11" t="s">
        <v>77</v>
      </c>
      <c r="C29" s="51" t="s">
        <v>60</v>
      </c>
      <c r="D29" s="42">
        <v>1</v>
      </c>
      <c r="E29" s="33">
        <v>175000</v>
      </c>
      <c r="F29" s="51" t="s">
        <v>78</v>
      </c>
      <c r="G29" s="34">
        <f t="shared" si="0"/>
        <v>175000</v>
      </c>
      <c r="H29" s="52" t="s">
        <v>57</v>
      </c>
      <c r="I29" s="4"/>
    </row>
    <row r="30" spans="1:13" s="25" customFormat="1" ht="30" customHeight="1" x14ac:dyDescent="0.25">
      <c r="A30" s="46" t="s">
        <v>10</v>
      </c>
      <c r="B30" s="27" t="s">
        <v>11</v>
      </c>
      <c r="C30" s="46"/>
      <c r="D30" s="46"/>
      <c r="E30" s="47"/>
      <c r="F30" s="20"/>
      <c r="G30" s="14">
        <f>SUM(G31:G35)</f>
        <v>59525000</v>
      </c>
      <c r="H30" s="22"/>
    </row>
    <row r="31" spans="1:13" s="25" customFormat="1" ht="45" customHeight="1" x14ac:dyDescent="0.25">
      <c r="A31" s="48">
        <v>1</v>
      </c>
      <c r="B31" s="32" t="s">
        <v>49</v>
      </c>
      <c r="C31" s="51" t="s">
        <v>52</v>
      </c>
      <c r="D31" s="51">
        <f>65*2</f>
        <v>130</v>
      </c>
      <c r="E31" s="33">
        <f>150000*90%</f>
        <v>135000</v>
      </c>
      <c r="F31" s="51" t="s">
        <v>75</v>
      </c>
      <c r="G31" s="34">
        <f>E31*D31</f>
        <v>17550000</v>
      </c>
      <c r="H31" s="66" t="s">
        <v>82</v>
      </c>
    </row>
    <row r="32" spans="1:13" s="25" customFormat="1" ht="45" customHeight="1" x14ac:dyDescent="0.25">
      <c r="A32" s="48">
        <v>2</v>
      </c>
      <c r="B32" s="32" t="s">
        <v>53</v>
      </c>
      <c r="C32" s="51" t="s">
        <v>52</v>
      </c>
      <c r="D32" s="51">
        <v>65</v>
      </c>
      <c r="E32" s="33">
        <f>350000*90%</f>
        <v>315000</v>
      </c>
      <c r="F32" s="51" t="s">
        <v>74</v>
      </c>
      <c r="G32" s="34">
        <f>E32*D32</f>
        <v>20475000</v>
      </c>
      <c r="H32" s="66"/>
    </row>
    <row r="33" spans="1:8" s="25" customFormat="1" ht="45" customHeight="1" x14ac:dyDescent="0.25">
      <c r="A33" s="48">
        <v>3</v>
      </c>
      <c r="B33" s="32" t="s">
        <v>12</v>
      </c>
      <c r="C33" s="51" t="s">
        <v>5</v>
      </c>
      <c r="D33" s="51">
        <f>2*2</f>
        <v>4</v>
      </c>
      <c r="E33" s="33">
        <v>5000000</v>
      </c>
      <c r="F33" s="51" t="s">
        <v>16</v>
      </c>
      <c r="G33" s="34">
        <f>E33*D33</f>
        <v>20000000</v>
      </c>
      <c r="H33" s="52" t="s">
        <v>57</v>
      </c>
    </row>
    <row r="34" spans="1:8" s="25" customFormat="1" ht="45" customHeight="1" x14ac:dyDescent="0.25">
      <c r="A34" s="48">
        <v>4</v>
      </c>
      <c r="B34" s="32" t="s">
        <v>69</v>
      </c>
      <c r="C34" s="51" t="s">
        <v>52</v>
      </c>
      <c r="D34" s="51">
        <f>2*2</f>
        <v>4</v>
      </c>
      <c r="E34" s="33">
        <v>200000</v>
      </c>
      <c r="F34" s="51" t="s">
        <v>55</v>
      </c>
      <c r="G34" s="34">
        <f>E34*D34</f>
        <v>800000</v>
      </c>
      <c r="H34" s="58" t="s">
        <v>81</v>
      </c>
    </row>
    <row r="35" spans="1:8" s="25" customFormat="1" ht="45" customHeight="1" x14ac:dyDescent="0.25">
      <c r="A35" s="48">
        <v>5</v>
      </c>
      <c r="B35" s="32" t="s">
        <v>14</v>
      </c>
      <c r="C35" s="51" t="s">
        <v>52</v>
      </c>
      <c r="D35" s="51">
        <v>2</v>
      </c>
      <c r="E35" s="33">
        <v>350000</v>
      </c>
      <c r="F35" s="51" t="s">
        <v>54</v>
      </c>
      <c r="G35" s="34">
        <f>E35*D35</f>
        <v>700000</v>
      </c>
      <c r="H35" s="59"/>
    </row>
  </sheetData>
  <mergeCells count="16">
    <mergeCell ref="H34:H35"/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H27:H28"/>
    <mergeCell ref="H9:H11"/>
    <mergeCell ref="H14:H15"/>
    <mergeCell ref="H17:H20"/>
    <mergeCell ref="H22:H24"/>
    <mergeCell ref="H31:H32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1FE8450A-0817-48C7-8258-2F4B978F0A68}"/>
</file>

<file path=customXml/itemProps2.xml><?xml version="1.0" encoding="utf-8"?>
<ds:datastoreItem xmlns:ds="http://schemas.openxmlformats.org/officeDocument/2006/customXml" ds:itemID="{C9120CDD-054F-4864-BEF2-E467556295D4}"/>
</file>

<file path=customXml/itemProps3.xml><?xml version="1.0" encoding="utf-8"?>
<ds:datastoreItem xmlns:ds="http://schemas.openxmlformats.org/officeDocument/2006/customXml" ds:itemID="{CD52FA1A-8F5B-482E-A557-684BB2D5D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HungOcop</dc:creator>
  <cp:lastModifiedBy>ok1</cp:lastModifiedBy>
  <cp:lastPrinted>2025-01-10T02:54:16Z</cp:lastPrinted>
  <dcterms:created xsi:type="dcterms:W3CDTF">2023-02-01T08:00:53Z</dcterms:created>
  <dcterms:modified xsi:type="dcterms:W3CDTF">2025-01-10T03:23:16Z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